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x Scenario Comparisons - 2 cy" sheetId="1" r:id="rId4"/>
  </sheets>
  <definedNames/>
  <calcPr/>
</workbook>
</file>

<file path=xl/sharedStrings.xml><?xml version="1.0" encoding="utf-8"?>
<sst xmlns="http://schemas.openxmlformats.org/spreadsheetml/2006/main" count="52" uniqueCount="30">
  <si>
    <t>Demonstration of how those first assessed are unfairly taxed</t>
  </si>
  <si>
    <t>This is an illustrative example to show how the actions taken by the County Assessor unfairly place the tax burden on the portion of the population.</t>
  </si>
  <si>
    <t>In this scenario, we assume there are 6 houses of equal value that are severely underassessed, and see how much taxes are paid by each homeowner</t>
  </si>
  <si>
    <t>under the reassessment procedures currently being undertaken by the County Assessor.</t>
  </si>
  <si>
    <t>Assumed annual property value increase</t>
  </si>
  <si>
    <t>First assessment bringup percentage</t>
  </si>
  <si>
    <t>Second assessment bringup percentage</t>
  </si>
  <si>
    <t>House 1</t>
  </si>
  <si>
    <t>House 2</t>
  </si>
  <si>
    <t>House 3</t>
  </si>
  <si>
    <t>House 4</t>
  </si>
  <si>
    <t>House 5</t>
  </si>
  <si>
    <t>House 6</t>
  </si>
  <si>
    <t>Tax District Revenues</t>
  </si>
  <si>
    <t>Actual Value</t>
  </si>
  <si>
    <t>Assessed Value</t>
  </si>
  <si>
    <t>Taxes Paid</t>
  </si>
  <si>
    <t>Start of first re-assessment cycle up to 80%</t>
  </si>
  <si>
    <t>Taxes that would be
paid if all assessed at same time</t>
  </si>
  <si>
    <t>Excess taxes paid as percentage of expected</t>
  </si>
  <si>
    <t>Now, let's run this for 4 more years as it is brought up to 100% of actual value</t>
  </si>
  <si>
    <t>Now, let's run this for 4 more year now that it has been brought up to 100% of actual value, and the cycle now just keeps it at 100% of actual value</t>
  </si>
  <si>
    <t>THIS IS THE ULTIMATE PROOF OF WHAT IS GOING WRONG</t>
  </si>
  <si>
    <t xml:space="preserve">ONCE ALL HOUSES ARE UP TO THE 100% ACTUAL VALUE, </t>
  </si>
  <si>
    <t xml:space="preserve">THEN IN ANY 6 YEAR ASSESSMENT CYCLE, THE LEVEL </t>
  </si>
  <si>
    <t>OF TAXATION IS EQUAL</t>
  </si>
  <si>
    <t>Observations:</t>
  </si>
  <si>
    <t>1. It doesn't matter whether the catch-up to actual value is done in one pass or two passes, the percentages that some overpay and others underpay are approximately the same</t>
  </si>
  <si>
    <t>2. The lower the annual increase in home values, the worse the disparity becomes. I am using 5% because that is about the average annual increase in Pullman over the last 10 years.</t>
  </si>
  <si>
    <t>3. In the third cycle, it doesn't even matter that the assessor doesn't follow the state law to revalue all homes annually. It still equals out over the 6 year cycle.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</si>
</sst>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8">
    <font>
      <sz val="10.0"/>
      <color rgb="FF000000"/>
      <name val="Arial"/>
      <scheme val="minor"/>
    </font>
    <font>
      <b/>
      <sz val="13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theme="1"/>
      <name val="Arial"/>
    </font>
    <font>
      <color theme="1"/>
      <name val="Arial"/>
    </font>
    <font>
      <b/>
      <sz val="11.0"/>
      <color theme="1"/>
      <name val="Arial"/>
      <scheme val="minor"/>
    </font>
    <font>
      <b/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9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readingOrder="0" vertical="bottom"/>
    </xf>
    <xf borderId="0" fillId="0" fontId="5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2" numFmtId="164" xfId="0" applyAlignment="1" applyFont="1" applyNumberFormat="1">
      <alignment readingOrder="0"/>
    </xf>
    <xf borderId="0" fillId="0" fontId="5" numFmtId="164" xfId="0" applyAlignment="1" applyFont="1" applyNumberFormat="1">
      <alignment horizontal="right" vertical="bottom"/>
    </xf>
    <xf borderId="0" fillId="0" fontId="5" numFmtId="164" xfId="0" applyAlignment="1" applyFont="1" applyNumberFormat="1">
      <alignment vertical="bottom"/>
    </xf>
    <xf borderId="0" fillId="0" fontId="2" numFmtId="164" xfId="0" applyFont="1" applyNumberFormat="1"/>
    <xf borderId="0" fillId="0" fontId="2" numFmtId="10" xfId="0" applyFont="1" applyNumberFormat="1"/>
    <xf borderId="0" fillId="0" fontId="6" numFmtId="0" xfId="0" applyAlignment="1" applyFont="1">
      <alignment readingOrder="0"/>
    </xf>
    <xf borderId="0" fillId="2" fontId="7" numFmtId="0" xfId="0" applyAlignment="1" applyFill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13"/>
  </cols>
  <sheetData>
    <row r="1">
      <c r="A1" s="1" t="s">
        <v>0</v>
      </c>
    </row>
    <row r="2">
      <c r="A2" s="2" t="s">
        <v>1</v>
      </c>
    </row>
    <row r="3">
      <c r="A3" s="3" t="s">
        <v>2</v>
      </c>
      <c r="D3" s="4"/>
      <c r="E3" s="2"/>
      <c r="F3" s="2"/>
      <c r="H3" s="2"/>
      <c r="I3" s="2"/>
      <c r="K3" s="2"/>
      <c r="L3" s="2"/>
    </row>
    <row r="4">
      <c r="A4" s="3" t="s">
        <v>3</v>
      </c>
      <c r="D4" s="4"/>
      <c r="E4" s="2"/>
      <c r="F4" s="2"/>
      <c r="H4" s="2"/>
      <c r="I4" s="2"/>
      <c r="K4" s="2"/>
      <c r="L4" s="2"/>
    </row>
    <row r="5">
      <c r="A5" s="5"/>
      <c r="D5" s="4"/>
      <c r="E5" s="2"/>
      <c r="F5" s="2"/>
      <c r="H5" s="2"/>
      <c r="I5" s="2"/>
      <c r="K5" s="2"/>
      <c r="L5" s="2"/>
    </row>
    <row r="6">
      <c r="A6" s="5" t="s">
        <v>4</v>
      </c>
      <c r="D6" s="4">
        <v>0.05</v>
      </c>
      <c r="E6" s="2"/>
      <c r="F6" s="2"/>
      <c r="H6" s="2"/>
      <c r="I6" s="2"/>
      <c r="K6" s="2"/>
      <c r="L6" s="2"/>
    </row>
    <row r="7">
      <c r="A7" s="5" t="s">
        <v>5</v>
      </c>
      <c r="D7" s="4">
        <v>0.8</v>
      </c>
      <c r="E7" s="2"/>
      <c r="F7" s="2"/>
      <c r="H7" s="2"/>
      <c r="I7" s="2"/>
      <c r="K7" s="2"/>
      <c r="L7" s="2"/>
    </row>
    <row r="8">
      <c r="A8" s="5" t="s">
        <v>6</v>
      </c>
      <c r="D8" s="4">
        <v>1.0</v>
      </c>
      <c r="E8" s="2"/>
      <c r="F8" s="2"/>
      <c r="H8" s="2"/>
      <c r="I8" s="2"/>
      <c r="K8" s="2"/>
      <c r="L8" s="2"/>
    </row>
    <row r="9">
      <c r="B9" s="6"/>
      <c r="C9" s="5"/>
      <c r="D9" s="6"/>
      <c r="E9" s="5"/>
      <c r="F9" s="5"/>
      <c r="G9" s="6"/>
      <c r="H9" s="5"/>
      <c r="I9" s="5"/>
      <c r="J9" s="6"/>
      <c r="K9" s="5"/>
      <c r="L9" s="5"/>
      <c r="M9" s="6"/>
      <c r="N9" s="6"/>
    </row>
    <row r="10">
      <c r="B10" s="6"/>
      <c r="C10" s="5" t="s">
        <v>7</v>
      </c>
      <c r="D10" s="6"/>
      <c r="E10" s="5"/>
      <c r="F10" s="5" t="s">
        <v>8</v>
      </c>
      <c r="G10" s="6"/>
      <c r="H10" s="5"/>
      <c r="I10" s="5" t="s">
        <v>9</v>
      </c>
      <c r="J10" s="6"/>
      <c r="K10" s="5"/>
      <c r="L10" s="5" t="s">
        <v>10</v>
      </c>
      <c r="M10" s="6"/>
      <c r="N10" s="6"/>
      <c r="O10" s="5" t="s">
        <v>11</v>
      </c>
      <c r="P10" s="6"/>
      <c r="Q10" s="6"/>
      <c r="R10" s="7" t="s">
        <v>12</v>
      </c>
      <c r="S10" s="8"/>
      <c r="T10" s="8"/>
    </row>
    <row r="11">
      <c r="B11" s="5" t="s">
        <v>13</v>
      </c>
      <c r="C11" s="5" t="s">
        <v>14</v>
      </c>
      <c r="D11" s="5" t="s">
        <v>15</v>
      </c>
      <c r="E11" s="5" t="s">
        <v>16</v>
      </c>
      <c r="F11" s="5" t="s">
        <v>14</v>
      </c>
      <c r="G11" s="5" t="s">
        <v>15</v>
      </c>
      <c r="H11" s="5" t="s">
        <v>16</v>
      </c>
      <c r="I11" s="5" t="s">
        <v>14</v>
      </c>
      <c r="J11" s="5" t="s">
        <v>15</v>
      </c>
      <c r="K11" s="5" t="s">
        <v>16</v>
      </c>
      <c r="L11" s="5" t="s">
        <v>14</v>
      </c>
      <c r="M11" s="5" t="s">
        <v>15</v>
      </c>
      <c r="N11" s="5" t="s">
        <v>16</v>
      </c>
      <c r="O11" s="5" t="s">
        <v>14</v>
      </c>
      <c r="P11" s="5" t="s">
        <v>15</v>
      </c>
      <c r="Q11" s="5" t="s">
        <v>16</v>
      </c>
      <c r="R11" s="9" t="s">
        <v>14</v>
      </c>
      <c r="S11" s="9" t="s">
        <v>15</v>
      </c>
      <c r="T11" s="9" t="s">
        <v>16</v>
      </c>
    </row>
    <row r="12">
      <c r="A12" s="2">
        <v>2023.0</v>
      </c>
      <c r="B12" s="10">
        <v>1000.0</v>
      </c>
      <c r="C12" s="10">
        <v>300000.0</v>
      </c>
      <c r="D12" s="10">
        <v>150000.0</v>
      </c>
      <c r="E12" s="10">
        <f>D12/($D12+$G12+$J12+$M12+$P12+$S12)*$B12</f>
        <v>166.6666667</v>
      </c>
      <c r="F12" s="10">
        <v>300000.0</v>
      </c>
      <c r="G12" s="10">
        <v>150000.0</v>
      </c>
      <c r="H12" s="10">
        <f>G12/($D12+$G12+$J12+$M12+$P12+$S12)*$B12</f>
        <v>166.6666667</v>
      </c>
      <c r="I12" s="10">
        <v>300000.0</v>
      </c>
      <c r="J12" s="10">
        <v>150000.0</v>
      </c>
      <c r="K12" s="10">
        <f>J12/($D12+$G12+$J12+$M12+$P12+$S12)*$B12</f>
        <v>166.6666667</v>
      </c>
      <c r="L12" s="10">
        <v>300000.0</v>
      </c>
      <c r="M12" s="10">
        <v>150000.0</v>
      </c>
      <c r="N12" s="10">
        <f>M12/($D12+$G12+$J12+$M12+$P12+$S12)*$B12</f>
        <v>166.6666667</v>
      </c>
      <c r="O12" s="10">
        <v>300000.0</v>
      </c>
      <c r="P12" s="10">
        <v>150000.0</v>
      </c>
      <c r="Q12" s="10">
        <f>P12/($D12+$G12+$J12+$M12+$P12+$S12)*$B12</f>
        <v>166.6666667</v>
      </c>
      <c r="R12" s="11">
        <v>300000.0</v>
      </c>
      <c r="S12" s="10">
        <v>150000.0</v>
      </c>
      <c r="T12" s="10">
        <f>S12/($D12+$G12+$J12+$M12+$P12+$S12)*$B12</f>
        <v>166.6666667</v>
      </c>
    </row>
    <row r="13">
      <c r="A13" s="2" t="s">
        <v>17</v>
      </c>
      <c r="E13" s="10"/>
      <c r="G13" s="10"/>
      <c r="H13" s="10"/>
      <c r="J13" s="10"/>
      <c r="K13" s="10"/>
      <c r="M13" s="10"/>
      <c r="P13" s="10"/>
      <c r="R13" s="8"/>
      <c r="S13" s="12"/>
      <c r="T13" s="8"/>
    </row>
    <row r="14">
      <c r="A14" s="2">
        <v>2024.0</v>
      </c>
      <c r="B14" s="13">
        <f>B12*1.01</f>
        <v>1010</v>
      </c>
      <c r="C14" s="13">
        <f>C12*(100%+$D$6)</f>
        <v>315000</v>
      </c>
      <c r="D14" s="13">
        <f>C14*D7</f>
        <v>252000</v>
      </c>
      <c r="E14" s="10">
        <f t="shared" ref="E14:E19" si="1">D14/($D14+$G14+$J14+$M14+$P14+$S14)*$B14</f>
        <v>254.011976</v>
      </c>
      <c r="F14" s="13">
        <f>F12*(100%+$D$6)</f>
        <v>315000</v>
      </c>
      <c r="G14" s="10">
        <f>G12</f>
        <v>150000</v>
      </c>
      <c r="H14" s="10">
        <f t="shared" ref="H14:H19" si="2">G14/($D14+$G14+$J14+$M14+$P14+$S14)*$B14</f>
        <v>151.1976048</v>
      </c>
      <c r="I14" s="13">
        <f>I12*(100%+$D$6)</f>
        <v>315000</v>
      </c>
      <c r="J14" s="10">
        <f>J12</f>
        <v>150000</v>
      </c>
      <c r="K14" s="10">
        <f t="shared" ref="K14:K19" si="3">J14/($D14+$G14+$J14+$M14+$P14+$S14)*$B14</f>
        <v>151.1976048</v>
      </c>
      <c r="L14" s="13">
        <f>L12*(100%+$D$6)</f>
        <v>315000</v>
      </c>
      <c r="M14" s="10">
        <f>M12</f>
        <v>150000</v>
      </c>
      <c r="N14" s="10">
        <f t="shared" ref="N14:N19" si="4">M14/($D14+$G14+$J14+$M14+$P14+$S14)*$B14</f>
        <v>151.1976048</v>
      </c>
      <c r="O14" s="13">
        <f>O12*(100%+$D$6)</f>
        <v>315000</v>
      </c>
      <c r="P14" s="10">
        <f>P12</f>
        <v>150000</v>
      </c>
      <c r="Q14" s="10">
        <f t="shared" ref="Q14:Q19" si="5">P14/($D14+$G14+$J14+$M14+$P14+$S14)*$B14</f>
        <v>151.1976048</v>
      </c>
      <c r="R14" s="11">
        <f>R12*(100%+$D$6)</f>
        <v>315000</v>
      </c>
      <c r="S14" s="11">
        <f>S12</f>
        <v>150000</v>
      </c>
      <c r="T14" s="10">
        <f t="shared" ref="T14:T19" si="6">S14/($D14+$G14+$J14+$M14+$P14+$S14)*$B14</f>
        <v>151.1976048</v>
      </c>
    </row>
    <row r="15">
      <c r="A15" s="2">
        <v>2025.0</v>
      </c>
      <c r="B15" s="13">
        <f t="shared" ref="B15:B19" si="7">B14*1.01</f>
        <v>1020.1</v>
      </c>
      <c r="C15" s="13">
        <f t="shared" ref="C15:C19" si="8">C14*(100%+$D$6)</f>
        <v>330750</v>
      </c>
      <c r="D15" s="10">
        <f t="shared" ref="D15:D19" si="9">D14</f>
        <v>252000</v>
      </c>
      <c r="E15" s="10">
        <f t="shared" si="1"/>
        <v>230.2213864</v>
      </c>
      <c r="F15" s="13">
        <f t="shared" ref="F15:F19" si="10">F14*(100%+$D$6)</f>
        <v>330750</v>
      </c>
      <c r="G15" s="13">
        <f>F15*D7</f>
        <v>264600</v>
      </c>
      <c r="H15" s="10">
        <f t="shared" si="2"/>
        <v>241.7324557</v>
      </c>
      <c r="I15" s="13">
        <f t="shared" ref="I15:I19" si="11">I14*(100%+$D$6)</f>
        <v>330750</v>
      </c>
      <c r="J15" s="10">
        <f>J14</f>
        <v>150000</v>
      </c>
      <c r="K15" s="10">
        <f t="shared" si="3"/>
        <v>137.0365395</v>
      </c>
      <c r="L15" s="13">
        <f t="shared" ref="L15:L19" si="12">L14*(100%+$D$6)</f>
        <v>330750</v>
      </c>
      <c r="M15" s="10">
        <f t="shared" ref="M15:M16" si="13">M14</f>
        <v>150000</v>
      </c>
      <c r="N15" s="10">
        <f t="shared" si="4"/>
        <v>137.0365395</v>
      </c>
      <c r="O15" s="13">
        <f t="shared" ref="O15:O19" si="14">O14*(100%+$D$6)</f>
        <v>330750</v>
      </c>
      <c r="P15" s="10">
        <f t="shared" ref="P15:P17" si="15">P14</f>
        <v>150000</v>
      </c>
      <c r="Q15" s="10">
        <f t="shared" si="5"/>
        <v>137.0365395</v>
      </c>
      <c r="R15" s="11">
        <f t="shared" ref="R15:R19" si="16">R14*(100%+$D$6)</f>
        <v>330750</v>
      </c>
      <c r="S15" s="11">
        <f t="shared" ref="S15:S18" si="17">S14</f>
        <v>150000</v>
      </c>
      <c r="T15" s="10">
        <f t="shared" si="6"/>
        <v>137.0365395</v>
      </c>
    </row>
    <row r="16">
      <c r="A16" s="2">
        <v>2026.0</v>
      </c>
      <c r="B16" s="13">
        <f t="shared" si="7"/>
        <v>1030.301</v>
      </c>
      <c r="C16" s="13">
        <f t="shared" si="8"/>
        <v>347287.5</v>
      </c>
      <c r="D16" s="10">
        <f t="shared" si="9"/>
        <v>252000</v>
      </c>
      <c r="E16" s="10">
        <f t="shared" si="1"/>
        <v>208.6383742</v>
      </c>
      <c r="F16" s="13">
        <f t="shared" si="10"/>
        <v>347287.5</v>
      </c>
      <c r="G16" s="10">
        <f t="shared" ref="G16:G19" si="18">G15</f>
        <v>264600</v>
      </c>
      <c r="H16" s="10">
        <f t="shared" si="2"/>
        <v>219.0702929</v>
      </c>
      <c r="I16" s="13">
        <f t="shared" si="11"/>
        <v>347287.5</v>
      </c>
      <c r="J16" s="13">
        <f>I16*D7</f>
        <v>277830</v>
      </c>
      <c r="K16" s="10">
        <f t="shared" si="3"/>
        <v>230.0238076</v>
      </c>
      <c r="L16" s="13">
        <f t="shared" si="12"/>
        <v>347287.5</v>
      </c>
      <c r="M16" s="10">
        <f t="shared" si="13"/>
        <v>150000</v>
      </c>
      <c r="N16" s="10">
        <f t="shared" si="4"/>
        <v>124.1895084</v>
      </c>
      <c r="O16" s="13">
        <f t="shared" si="14"/>
        <v>347287.5</v>
      </c>
      <c r="P16" s="10">
        <f t="shared" si="15"/>
        <v>150000</v>
      </c>
      <c r="Q16" s="10">
        <f t="shared" si="5"/>
        <v>124.1895084</v>
      </c>
      <c r="R16" s="11">
        <f t="shared" si="16"/>
        <v>347287.5</v>
      </c>
      <c r="S16" s="11">
        <f t="shared" si="17"/>
        <v>150000</v>
      </c>
      <c r="T16" s="10">
        <f t="shared" si="6"/>
        <v>124.1895084</v>
      </c>
    </row>
    <row r="17">
      <c r="A17" s="2">
        <v>2027.0</v>
      </c>
      <c r="B17" s="13">
        <f t="shared" si="7"/>
        <v>1040.60401</v>
      </c>
      <c r="C17" s="13">
        <f t="shared" si="8"/>
        <v>364651.875</v>
      </c>
      <c r="D17" s="10">
        <f t="shared" si="9"/>
        <v>252000</v>
      </c>
      <c r="E17" s="10">
        <f t="shared" si="1"/>
        <v>189.1800503</v>
      </c>
      <c r="F17" s="13">
        <f t="shared" si="10"/>
        <v>364651.875</v>
      </c>
      <c r="G17" s="10">
        <f t="shared" si="18"/>
        <v>264600</v>
      </c>
      <c r="H17" s="10">
        <f t="shared" si="2"/>
        <v>198.6390528</v>
      </c>
      <c r="I17" s="13">
        <f t="shared" si="11"/>
        <v>364651.875</v>
      </c>
      <c r="J17" s="10">
        <f t="shared" ref="J17:J19" si="19">J16</f>
        <v>277830</v>
      </c>
      <c r="K17" s="10">
        <f t="shared" si="3"/>
        <v>208.5710055</v>
      </c>
      <c r="L17" s="13">
        <f t="shared" si="12"/>
        <v>364651.875</v>
      </c>
      <c r="M17" s="13">
        <f>L17*D7</f>
        <v>291721.5</v>
      </c>
      <c r="N17" s="10">
        <f t="shared" si="4"/>
        <v>218.9995558</v>
      </c>
      <c r="O17" s="13">
        <f t="shared" si="14"/>
        <v>364651.875</v>
      </c>
      <c r="P17" s="10">
        <f t="shared" si="15"/>
        <v>150000</v>
      </c>
      <c r="Q17" s="10">
        <f t="shared" si="5"/>
        <v>112.6071728</v>
      </c>
      <c r="R17" s="11">
        <f t="shared" si="16"/>
        <v>364651.875</v>
      </c>
      <c r="S17" s="11">
        <f t="shared" si="17"/>
        <v>150000</v>
      </c>
      <c r="T17" s="10">
        <f t="shared" si="6"/>
        <v>112.6071728</v>
      </c>
    </row>
    <row r="18">
      <c r="A18" s="2">
        <v>2028.0</v>
      </c>
      <c r="B18" s="13">
        <f t="shared" si="7"/>
        <v>1051.01005</v>
      </c>
      <c r="C18" s="13">
        <f t="shared" si="8"/>
        <v>382884.4688</v>
      </c>
      <c r="D18" s="10">
        <f t="shared" si="9"/>
        <v>252000</v>
      </c>
      <c r="E18" s="10">
        <f t="shared" si="1"/>
        <v>171.709277</v>
      </c>
      <c r="F18" s="13">
        <f t="shared" si="10"/>
        <v>382884.4688</v>
      </c>
      <c r="G18" s="10">
        <f t="shared" si="18"/>
        <v>264600</v>
      </c>
      <c r="H18" s="10">
        <f t="shared" si="2"/>
        <v>180.2947409</v>
      </c>
      <c r="I18" s="13">
        <f t="shared" si="11"/>
        <v>382884.4688</v>
      </c>
      <c r="J18" s="10">
        <f t="shared" si="19"/>
        <v>277830</v>
      </c>
      <c r="K18" s="10">
        <f t="shared" si="3"/>
        <v>189.3094779</v>
      </c>
      <c r="L18" s="13">
        <f t="shared" si="12"/>
        <v>382884.4688</v>
      </c>
      <c r="M18" s="13">
        <f t="shared" ref="M18:M19" si="20">M17</f>
        <v>291721.5</v>
      </c>
      <c r="N18" s="10">
        <f t="shared" si="4"/>
        <v>198.7749518</v>
      </c>
      <c r="O18" s="13">
        <f t="shared" si="14"/>
        <v>382884.4688</v>
      </c>
      <c r="P18" s="13">
        <f>O18*D7</f>
        <v>306307.575</v>
      </c>
      <c r="Q18" s="10">
        <f t="shared" si="5"/>
        <v>208.7136994</v>
      </c>
      <c r="R18" s="11">
        <f t="shared" si="16"/>
        <v>382884.4688</v>
      </c>
      <c r="S18" s="11">
        <f t="shared" si="17"/>
        <v>150000</v>
      </c>
      <c r="T18" s="10">
        <f t="shared" si="6"/>
        <v>102.207903</v>
      </c>
    </row>
    <row r="19">
      <c r="A19" s="2">
        <v>2029.0</v>
      </c>
      <c r="B19" s="13">
        <f t="shared" si="7"/>
        <v>1061.520151</v>
      </c>
      <c r="C19" s="13">
        <f t="shared" si="8"/>
        <v>402028.6922</v>
      </c>
      <c r="D19" s="10">
        <f t="shared" si="9"/>
        <v>252000</v>
      </c>
      <c r="E19" s="10">
        <f t="shared" si="1"/>
        <v>156.0620049</v>
      </c>
      <c r="F19" s="13">
        <f t="shared" si="10"/>
        <v>402028.6922</v>
      </c>
      <c r="G19" s="10">
        <f t="shared" si="18"/>
        <v>264600</v>
      </c>
      <c r="H19" s="10">
        <f t="shared" si="2"/>
        <v>163.8651051</v>
      </c>
      <c r="I19" s="13">
        <f t="shared" si="11"/>
        <v>402028.6922</v>
      </c>
      <c r="J19" s="10">
        <f t="shared" si="19"/>
        <v>277830</v>
      </c>
      <c r="K19" s="10">
        <f t="shared" si="3"/>
        <v>172.0583604</v>
      </c>
      <c r="L19" s="13">
        <f t="shared" si="12"/>
        <v>402028.6922</v>
      </c>
      <c r="M19" s="13">
        <f t="shared" si="20"/>
        <v>291721.5</v>
      </c>
      <c r="N19" s="10">
        <f t="shared" si="4"/>
        <v>180.6612784</v>
      </c>
      <c r="O19" s="13">
        <f t="shared" si="14"/>
        <v>402028.6922</v>
      </c>
      <c r="P19" s="13">
        <f>P18</f>
        <v>306307.575</v>
      </c>
      <c r="Q19" s="10">
        <f t="shared" si="5"/>
        <v>189.6943423</v>
      </c>
      <c r="R19" s="11">
        <f t="shared" si="16"/>
        <v>402028.6922</v>
      </c>
      <c r="S19" s="13">
        <f>R19*D7</f>
        <v>321622.9538</v>
      </c>
      <c r="T19" s="10">
        <f t="shared" si="6"/>
        <v>199.1790594</v>
      </c>
    </row>
    <row r="21">
      <c r="B21" s="2" t="s">
        <v>16</v>
      </c>
      <c r="E21" s="13">
        <f>SUM(E14:E19)</f>
        <v>1209.823069</v>
      </c>
      <c r="H21" s="13">
        <f>SUM(H14:H19)</f>
        <v>1154.799252</v>
      </c>
      <c r="K21" s="13">
        <f>SUM(K14:K19)</f>
        <v>1088.196796</v>
      </c>
      <c r="N21" s="13">
        <f>SUM(N14:N19)</f>
        <v>1010.859439</v>
      </c>
      <c r="Q21" s="13">
        <f>SUM(Q14:Q19)</f>
        <v>923.4388673</v>
      </c>
      <c r="T21" s="13">
        <f>SUM(T14:T19)</f>
        <v>826.417788</v>
      </c>
    </row>
    <row r="22">
      <c r="B22" s="2" t="s">
        <v>18</v>
      </c>
      <c r="E22" s="13">
        <f>SUM($B$14:$B$19)/6</f>
        <v>1035.589202</v>
      </c>
      <c r="H22" s="13">
        <f>SUM($B$14:$B$19)/6</f>
        <v>1035.589202</v>
      </c>
      <c r="K22" s="13">
        <f>SUM($B$14:$B$19)/6</f>
        <v>1035.589202</v>
      </c>
      <c r="N22" s="13">
        <f>SUM($B$14:$B$19)/6</f>
        <v>1035.589202</v>
      </c>
      <c r="Q22" s="13">
        <f>SUM($B$14:$B$19)/6</f>
        <v>1035.589202</v>
      </c>
      <c r="T22" s="13">
        <f>SUM($B$14:$B$19)/6</f>
        <v>1035.589202</v>
      </c>
    </row>
    <row r="23">
      <c r="B23" s="2" t="s">
        <v>19</v>
      </c>
      <c r="E23" s="14">
        <f>(E21-E22)/E22</f>
        <v>0.1682461219</v>
      </c>
      <c r="F23" s="14"/>
      <c r="G23" s="14"/>
      <c r="H23" s="14">
        <f>(H21-H22)/H22</f>
        <v>0.1151132614</v>
      </c>
      <c r="I23" s="14"/>
      <c r="J23" s="14"/>
      <c r="K23" s="14">
        <f>(K21-K22)/K22</f>
        <v>0.050799674</v>
      </c>
      <c r="L23" s="14"/>
      <c r="M23" s="14"/>
      <c r="N23" s="14">
        <f>(N21-N22)/N22</f>
        <v>-0.0238798966</v>
      </c>
      <c r="Q23" s="14">
        <f>(Q21-Q22)/Q22</f>
        <v>-0.1082961606</v>
      </c>
      <c r="T23" s="14">
        <f>(T21-T22)/T22</f>
        <v>-0.201983</v>
      </c>
    </row>
    <row r="25">
      <c r="A25" s="2" t="s">
        <v>20</v>
      </c>
    </row>
    <row r="26">
      <c r="A26" s="2">
        <v>2030.0</v>
      </c>
      <c r="B26" s="13">
        <f>B19*1.01</f>
        <v>1072.135352</v>
      </c>
      <c r="C26" s="13">
        <f>C19*(100%+$D$6)</f>
        <v>422130.1268</v>
      </c>
      <c r="D26" s="13">
        <f>C26*D8</f>
        <v>422130.1268</v>
      </c>
      <c r="E26" s="10">
        <f t="shared" ref="E26:E31" si="21">D26/($D26+$G26+$J26+$M26+$P26+$S26)*$B26</f>
        <v>240.1962172</v>
      </c>
      <c r="F26" s="13">
        <f>F19*(100%+$D$6)</f>
        <v>422130.1268</v>
      </c>
      <c r="G26" s="10">
        <f>G19</f>
        <v>264600</v>
      </c>
      <c r="H26" s="10">
        <f t="shared" ref="H26:H31" si="22">G26/($D26+$G26+$J26+$M26+$P26+$S26)*$B26</f>
        <v>150.560017</v>
      </c>
      <c r="I26" s="13">
        <f>I19*(100%+$D$6)</f>
        <v>422130.1268</v>
      </c>
      <c r="J26" s="10">
        <f>J19</f>
        <v>277830</v>
      </c>
      <c r="K26" s="10">
        <f t="shared" ref="K26:K31" si="23">J26/($D26+$G26+$J26+$M26+$P26+$S26)*$B26</f>
        <v>158.0880178</v>
      </c>
      <c r="L26" s="13">
        <f>L19*(100%+$D$6)</f>
        <v>422130.1268</v>
      </c>
      <c r="M26" s="13">
        <f>M19</f>
        <v>291721.5</v>
      </c>
      <c r="N26" s="10">
        <f t="shared" ref="N26:N31" si="24">M26/($D26+$G26+$J26+$M26+$P26+$S26)*$B26</f>
        <v>165.9924187</v>
      </c>
      <c r="O26" s="13">
        <f>O19*(100%+$D$6)</f>
        <v>422130.1268</v>
      </c>
      <c r="P26" s="13">
        <f>P19</f>
        <v>306307.575</v>
      </c>
      <c r="Q26" s="10">
        <f t="shared" ref="Q26:Q31" si="25">P26/($D26+$G26+$J26+$M26+$P26+$S26)*$B26</f>
        <v>174.2920397</v>
      </c>
      <c r="R26" s="13">
        <f>R19*(100%+$D$6)</f>
        <v>422130.1268</v>
      </c>
      <c r="S26" s="13">
        <f>S19</f>
        <v>321622.9538</v>
      </c>
      <c r="T26" s="10">
        <f t="shared" ref="T26:T31" si="26">S26/($D26+$G26+$J26+$M26+$P26+$S26)*$B26</f>
        <v>183.0066417</v>
      </c>
    </row>
    <row r="27">
      <c r="A27" s="2">
        <v>2031.0</v>
      </c>
      <c r="B27" s="13">
        <f t="shared" ref="B27:B31" si="27">B26*1.01</f>
        <v>1082.856706</v>
      </c>
      <c r="C27" s="13">
        <f t="shared" ref="C27:C31" si="28">C26*(100%+$D$6)</f>
        <v>443236.6331</v>
      </c>
      <c r="D27" s="13">
        <f t="shared" ref="D27:D31" si="29">D26</f>
        <v>422130.1268</v>
      </c>
      <c r="E27" s="10">
        <f t="shared" si="21"/>
        <v>221.5898911</v>
      </c>
      <c r="F27" s="13">
        <f t="shared" ref="F27:F31" si="30">F26*(100%+$D$6)</f>
        <v>443236.6331</v>
      </c>
      <c r="G27" s="13">
        <f>F27*D8</f>
        <v>443236.6331</v>
      </c>
      <c r="H27" s="10">
        <f t="shared" si="22"/>
        <v>232.6693857</v>
      </c>
      <c r="I27" s="13">
        <f t="shared" ref="I27:I31" si="31">I26*(100%+$D$6)</f>
        <v>443236.6331</v>
      </c>
      <c r="J27" s="10">
        <f>J26</f>
        <v>277830</v>
      </c>
      <c r="K27" s="10">
        <f t="shared" si="23"/>
        <v>145.8420414</v>
      </c>
      <c r="L27" s="13">
        <f t="shared" ref="L27:L31" si="32">L26*(100%+$D$6)</f>
        <v>443236.6331</v>
      </c>
      <c r="M27" s="13">
        <f t="shared" ref="M27:M28" si="33">M26</f>
        <v>291721.5</v>
      </c>
      <c r="N27" s="10">
        <f t="shared" si="24"/>
        <v>153.1341435</v>
      </c>
      <c r="O27" s="13">
        <f t="shared" ref="O27:O31" si="34">O26*(100%+$D$6)</f>
        <v>443236.6331</v>
      </c>
      <c r="P27" s="13">
        <f t="shared" ref="P27:P29" si="35">P26</f>
        <v>306307.575</v>
      </c>
      <c r="Q27" s="10">
        <f t="shared" si="25"/>
        <v>160.7908507</v>
      </c>
      <c r="R27" s="13">
        <f t="shared" ref="R27:R31" si="36">R26*(100%+$D$6)</f>
        <v>443236.6331</v>
      </c>
      <c r="S27" s="13">
        <f t="shared" ref="S27:S30" si="37">S26</f>
        <v>321622.9538</v>
      </c>
      <c r="T27" s="10">
        <f t="shared" si="26"/>
        <v>168.8303932</v>
      </c>
    </row>
    <row r="28">
      <c r="A28" s="2">
        <v>2032.0</v>
      </c>
      <c r="B28" s="13">
        <f t="shared" si="27"/>
        <v>1093.685273</v>
      </c>
      <c r="C28" s="13">
        <f t="shared" si="28"/>
        <v>465398.4648</v>
      </c>
      <c r="D28" s="13">
        <f t="shared" si="29"/>
        <v>422130.1268</v>
      </c>
      <c r="E28" s="10">
        <f t="shared" si="21"/>
        <v>205.1519567</v>
      </c>
      <c r="F28" s="13">
        <f t="shared" si="30"/>
        <v>465398.4648</v>
      </c>
      <c r="G28" s="13">
        <f t="shared" ref="G28:G31" si="38">G27</f>
        <v>443236.6331</v>
      </c>
      <c r="H28" s="10">
        <f t="shared" si="22"/>
        <v>215.4095545</v>
      </c>
      <c r="I28" s="13">
        <f t="shared" si="31"/>
        <v>465398.4648</v>
      </c>
      <c r="J28" s="13">
        <f>I28*D8</f>
        <v>465398.4648</v>
      </c>
      <c r="K28" s="10">
        <f t="shared" si="23"/>
        <v>226.1800322</v>
      </c>
      <c r="L28" s="13">
        <f t="shared" si="32"/>
        <v>465398.4648</v>
      </c>
      <c r="M28" s="13">
        <f t="shared" si="33"/>
        <v>291721.5</v>
      </c>
      <c r="N28" s="10">
        <f t="shared" si="24"/>
        <v>141.7743789</v>
      </c>
      <c r="O28" s="13">
        <f t="shared" si="34"/>
        <v>465398.4648</v>
      </c>
      <c r="P28" s="13">
        <f t="shared" si="35"/>
        <v>306307.575</v>
      </c>
      <c r="Q28" s="10">
        <f t="shared" si="25"/>
        <v>148.8630978</v>
      </c>
      <c r="R28" s="13">
        <f t="shared" si="36"/>
        <v>465398.4648</v>
      </c>
      <c r="S28" s="13">
        <f t="shared" si="37"/>
        <v>321622.9538</v>
      </c>
      <c r="T28" s="10">
        <f t="shared" si="26"/>
        <v>156.3062527</v>
      </c>
    </row>
    <row r="29">
      <c r="A29" s="2">
        <v>2033.0</v>
      </c>
      <c r="B29" s="13">
        <f t="shared" si="27"/>
        <v>1104.622125</v>
      </c>
      <c r="C29" s="13">
        <f t="shared" si="28"/>
        <v>488668.388</v>
      </c>
      <c r="D29" s="13">
        <f t="shared" si="29"/>
        <v>422130.1268</v>
      </c>
      <c r="E29" s="10">
        <f t="shared" si="21"/>
        <v>190.5291779</v>
      </c>
      <c r="F29" s="13">
        <f t="shared" si="30"/>
        <v>488668.388</v>
      </c>
      <c r="G29" s="13">
        <f t="shared" si="38"/>
        <v>443236.6331</v>
      </c>
      <c r="H29" s="10">
        <f t="shared" si="22"/>
        <v>200.0556368</v>
      </c>
      <c r="I29" s="13">
        <f t="shared" si="31"/>
        <v>488668.388</v>
      </c>
      <c r="J29" s="13">
        <f t="shared" ref="J29:J31" si="39">J28</f>
        <v>465398.4648</v>
      </c>
      <c r="K29" s="10">
        <f t="shared" si="23"/>
        <v>210.0584186</v>
      </c>
      <c r="L29" s="13">
        <f t="shared" si="32"/>
        <v>488668.388</v>
      </c>
      <c r="M29" s="13">
        <f>L29*$D$8</f>
        <v>488668.388</v>
      </c>
      <c r="N29" s="10">
        <f t="shared" si="24"/>
        <v>220.5613395</v>
      </c>
      <c r="O29" s="13">
        <f t="shared" si="34"/>
        <v>488668.388</v>
      </c>
      <c r="P29" s="13">
        <f t="shared" si="35"/>
        <v>306307.575</v>
      </c>
      <c r="Q29" s="10">
        <f t="shared" si="25"/>
        <v>138.2524647</v>
      </c>
      <c r="R29" s="13">
        <f t="shared" si="36"/>
        <v>488668.388</v>
      </c>
      <c r="S29" s="13">
        <f t="shared" si="37"/>
        <v>321622.9538</v>
      </c>
      <c r="T29" s="10">
        <f t="shared" si="26"/>
        <v>145.1650879</v>
      </c>
    </row>
    <row r="30">
      <c r="A30" s="2">
        <v>2034.0</v>
      </c>
      <c r="B30" s="13">
        <f t="shared" si="27"/>
        <v>1115.668347</v>
      </c>
      <c r="C30" s="13">
        <f t="shared" si="28"/>
        <v>513101.8074</v>
      </c>
      <c r="D30" s="13">
        <f t="shared" si="29"/>
        <v>422130.1268</v>
      </c>
      <c r="E30" s="10">
        <f t="shared" si="21"/>
        <v>177.4412655</v>
      </c>
      <c r="F30" s="13">
        <f t="shared" si="30"/>
        <v>513101.8074</v>
      </c>
      <c r="G30" s="13">
        <f t="shared" si="38"/>
        <v>443236.6331</v>
      </c>
      <c r="H30" s="10">
        <f t="shared" si="22"/>
        <v>186.3133287</v>
      </c>
      <c r="I30" s="13">
        <f t="shared" si="31"/>
        <v>513101.8074</v>
      </c>
      <c r="J30" s="13">
        <f t="shared" si="39"/>
        <v>465398.4648</v>
      </c>
      <c r="K30" s="10">
        <f t="shared" si="23"/>
        <v>195.6289952</v>
      </c>
      <c r="L30" s="13">
        <f t="shared" si="32"/>
        <v>513101.8074</v>
      </c>
      <c r="M30" s="13">
        <f t="shared" ref="M30:M31" si="40">M29</f>
        <v>488668.388</v>
      </c>
      <c r="N30" s="10">
        <f t="shared" si="24"/>
        <v>205.4104449</v>
      </c>
      <c r="O30" s="13">
        <f t="shared" si="34"/>
        <v>513101.8074</v>
      </c>
      <c r="P30" s="13">
        <f>O30*$D$8</f>
        <v>513101.8074</v>
      </c>
      <c r="Q30" s="10">
        <f t="shared" si="25"/>
        <v>215.6809672</v>
      </c>
      <c r="R30" s="13">
        <f t="shared" si="36"/>
        <v>513101.8074</v>
      </c>
      <c r="S30" s="13">
        <f t="shared" si="37"/>
        <v>321622.9538</v>
      </c>
      <c r="T30" s="10">
        <f t="shared" si="26"/>
        <v>135.1933451</v>
      </c>
    </row>
    <row r="31">
      <c r="A31" s="2">
        <v>2035.0</v>
      </c>
      <c r="B31" s="13">
        <f t="shared" si="27"/>
        <v>1126.82503</v>
      </c>
      <c r="C31" s="13">
        <f t="shared" si="28"/>
        <v>538756.8978</v>
      </c>
      <c r="D31" s="13">
        <f t="shared" si="29"/>
        <v>422130.1268</v>
      </c>
      <c r="E31" s="10">
        <f t="shared" si="21"/>
        <v>165.6629629</v>
      </c>
      <c r="F31" s="13">
        <f t="shared" si="30"/>
        <v>538756.8978</v>
      </c>
      <c r="G31" s="13">
        <f t="shared" si="38"/>
        <v>443236.6331</v>
      </c>
      <c r="H31" s="10">
        <f t="shared" si="22"/>
        <v>173.9461111</v>
      </c>
      <c r="I31" s="13">
        <f t="shared" si="31"/>
        <v>538756.8978</v>
      </c>
      <c r="J31" s="13">
        <f t="shared" si="39"/>
        <v>465398.4648</v>
      </c>
      <c r="K31" s="10">
        <f t="shared" si="23"/>
        <v>182.6434166</v>
      </c>
      <c r="L31" s="13">
        <f t="shared" si="32"/>
        <v>538756.8978</v>
      </c>
      <c r="M31" s="13">
        <f t="shared" si="40"/>
        <v>488668.388</v>
      </c>
      <c r="N31" s="10">
        <f t="shared" si="24"/>
        <v>191.7755875</v>
      </c>
      <c r="O31" s="13">
        <f t="shared" si="34"/>
        <v>538756.8978</v>
      </c>
      <c r="P31" s="13">
        <f>P30</f>
        <v>513101.8074</v>
      </c>
      <c r="Q31" s="10">
        <f t="shared" si="25"/>
        <v>201.3643668</v>
      </c>
      <c r="R31" s="13">
        <f t="shared" si="36"/>
        <v>538756.8978</v>
      </c>
      <c r="S31" s="13">
        <f>R31*$D$8</f>
        <v>538756.8978</v>
      </c>
      <c r="T31" s="10">
        <f t="shared" si="26"/>
        <v>211.4325852</v>
      </c>
    </row>
    <row r="33">
      <c r="B33" s="2" t="s">
        <v>16</v>
      </c>
      <c r="E33" s="13">
        <f>SUM(E26:E31)</f>
        <v>1200.571471</v>
      </c>
      <c r="H33" s="13">
        <f>SUM(H26:H31)</f>
        <v>1158.954034</v>
      </c>
      <c r="K33" s="13">
        <f>SUM(K26:K31)</f>
        <v>1118.440922</v>
      </c>
      <c r="N33" s="13">
        <f>SUM(N26:N31)</f>
        <v>1078.648313</v>
      </c>
      <c r="Q33" s="13">
        <f>SUM(Q26:Q31)</f>
        <v>1039.243787</v>
      </c>
      <c r="T33" s="13">
        <f>SUM(T26:T31)</f>
        <v>999.9343058</v>
      </c>
    </row>
    <row r="34">
      <c r="B34" s="2" t="s">
        <v>18</v>
      </c>
      <c r="E34" s="13">
        <f>SUM($B$26:$B$31)/6</f>
        <v>1099.298805</v>
      </c>
      <c r="H34" s="13">
        <f>SUM($B$26:$B$31)/6</f>
        <v>1099.298805</v>
      </c>
      <c r="K34" s="13">
        <f>SUM($B$26:$B$31)/6</f>
        <v>1099.298805</v>
      </c>
      <c r="N34" s="13">
        <f>SUM($B$26:$B$31)/6</f>
        <v>1099.298805</v>
      </c>
      <c r="Q34" s="13">
        <f>SUM($B$26:$B$31)/6</f>
        <v>1099.298805</v>
      </c>
      <c r="T34" s="13">
        <f>SUM($B$26:$B$31)/6</f>
        <v>1099.298805</v>
      </c>
    </row>
    <row r="35">
      <c r="B35" s="2" t="s">
        <v>19</v>
      </c>
      <c r="E35" s="14">
        <f>(E33-E34)/E34</f>
        <v>0.09212478472</v>
      </c>
      <c r="F35" s="14"/>
      <c r="G35" s="14"/>
      <c r="H35" s="14">
        <f>(H33-H34)/H34</f>
        <v>0.05426661797</v>
      </c>
      <c r="I35" s="14"/>
      <c r="J35" s="14"/>
      <c r="K35" s="14">
        <f>(K33-K34)/K34</f>
        <v>0.01741302401</v>
      </c>
      <c r="L35" s="14"/>
      <c r="M35" s="14"/>
      <c r="N35" s="14">
        <f>(N33-N34)/N34</f>
        <v>-0.01878514947</v>
      </c>
      <c r="Q35" s="14">
        <f>(Q33-Q34)/Q34</f>
        <v>-0.05463029549</v>
      </c>
      <c r="T35" s="14">
        <f>(T33-T34)/T34</f>
        <v>-0.09038898174</v>
      </c>
    </row>
    <row r="37">
      <c r="A37" s="2" t="s">
        <v>21</v>
      </c>
    </row>
    <row r="38">
      <c r="A38" s="2">
        <v>2036.0</v>
      </c>
      <c r="B38" s="13">
        <f>B31*1.01</f>
        <v>1138.09328</v>
      </c>
      <c r="C38" s="13">
        <f>C31*(100%+$D$6)</f>
        <v>565694.7427</v>
      </c>
      <c r="D38" s="13">
        <f>C38</f>
        <v>565694.7427</v>
      </c>
      <c r="E38" s="10">
        <f t="shared" ref="E38:E43" si="41">D38/($D38+$G38+$J38+$M38+$P38+$S38)*$B38</f>
        <v>213.546911</v>
      </c>
      <c r="F38" s="13">
        <f>F31*(100%+$D$6)</f>
        <v>565694.7427</v>
      </c>
      <c r="G38" s="13">
        <f>G31</f>
        <v>443236.6331</v>
      </c>
      <c r="H38" s="10">
        <f t="shared" ref="H38:H43" si="42">G38/($D38+$G38+$J38+$M38+$P38+$S38)*$B38</f>
        <v>167.3195926</v>
      </c>
      <c r="I38" s="13">
        <f>I31*(100%+$D$6)</f>
        <v>565694.7427</v>
      </c>
      <c r="J38" s="13">
        <f>J31</f>
        <v>465398.4648</v>
      </c>
      <c r="K38" s="10">
        <f t="shared" ref="K38:K43" si="43">J38/($D38+$G38+$J38+$M38+$P38+$S38)*$B38</f>
        <v>175.6855722</v>
      </c>
      <c r="L38" s="13">
        <f>L31*(100%+$D$6)</f>
        <v>565694.7427</v>
      </c>
      <c r="M38" s="13">
        <f>M31</f>
        <v>488668.388</v>
      </c>
      <c r="N38" s="10">
        <f t="shared" ref="N38:N43" si="44">M38/($D38+$G38+$J38+$M38+$P38+$S38)*$B38</f>
        <v>184.4698508</v>
      </c>
      <c r="O38" s="13">
        <f>O31*(100%+$D$6)</f>
        <v>565694.7427</v>
      </c>
      <c r="P38" s="13">
        <f>P31</f>
        <v>513101.8074</v>
      </c>
      <c r="Q38" s="10">
        <f t="shared" ref="Q38:Q43" si="45">P38/($D38+$G38+$J38+$M38+$P38+$S38)*$B38</f>
        <v>193.6933433</v>
      </c>
      <c r="R38" s="13">
        <f>R31*(100%+$D$6)</f>
        <v>565694.7427</v>
      </c>
      <c r="S38" s="13">
        <f>S31</f>
        <v>538756.8978</v>
      </c>
      <c r="T38" s="10">
        <f t="shared" ref="T38:T43" si="46">S38/($D38+$G38+$J38+$M38+$P38+$S38)*$B38</f>
        <v>203.3780105</v>
      </c>
    </row>
    <row r="39">
      <c r="A39" s="2">
        <v>2037.0</v>
      </c>
      <c r="B39" s="13">
        <f t="shared" ref="B39:B43" si="47">B38*1.01</f>
        <v>1149.474213</v>
      </c>
      <c r="C39" s="13">
        <f t="shared" ref="C39:C43" si="48">C38*(100%+$D$6)</f>
        <v>593979.4798</v>
      </c>
      <c r="D39" s="13">
        <f t="shared" ref="D39:D43" si="49">D38</f>
        <v>565694.7427</v>
      </c>
      <c r="E39" s="10">
        <f t="shared" si="41"/>
        <v>205.4117906</v>
      </c>
      <c r="F39" s="13">
        <f t="shared" ref="F39:F43" si="50">F38*(100%+$D$6)</f>
        <v>593979.4798</v>
      </c>
      <c r="G39" s="13">
        <f>F39</f>
        <v>593979.4798</v>
      </c>
      <c r="H39" s="10">
        <f t="shared" si="42"/>
        <v>215.6823801</v>
      </c>
      <c r="I39" s="13">
        <f t="shared" ref="I39:I43" si="51">I38*(100%+$D$6)</f>
        <v>593979.4798</v>
      </c>
      <c r="J39" s="13">
        <f>J38</f>
        <v>465398.4648</v>
      </c>
      <c r="K39" s="10">
        <f t="shared" si="43"/>
        <v>168.9927885</v>
      </c>
      <c r="L39" s="13">
        <f t="shared" ref="L39:L43" si="52">L38*(100%+$D$6)</f>
        <v>593979.4798</v>
      </c>
      <c r="M39" s="13">
        <f t="shared" ref="M39:M40" si="53">M38</f>
        <v>488668.388</v>
      </c>
      <c r="N39" s="10">
        <f t="shared" si="44"/>
        <v>177.4424279</v>
      </c>
      <c r="O39" s="13">
        <f t="shared" ref="O39:O43" si="54">O38*(100%+$D$6)</f>
        <v>593979.4798</v>
      </c>
      <c r="P39" s="13">
        <f t="shared" ref="P39:P41" si="55">P38</f>
        <v>513101.8074</v>
      </c>
      <c r="Q39" s="10">
        <f t="shared" si="45"/>
        <v>186.3145493</v>
      </c>
      <c r="R39" s="13">
        <f t="shared" ref="R39:R43" si="56">R38*(100%+$D$6)</f>
        <v>593979.4798</v>
      </c>
      <c r="S39" s="13">
        <f t="shared" ref="S39:S42" si="57">S38</f>
        <v>538756.8978</v>
      </c>
      <c r="T39" s="10">
        <f t="shared" si="46"/>
        <v>195.6302768</v>
      </c>
    </row>
    <row r="40">
      <c r="A40" s="2">
        <v>2038.0</v>
      </c>
      <c r="B40" s="13">
        <f t="shared" si="47"/>
        <v>1160.968955</v>
      </c>
      <c r="C40" s="13">
        <f t="shared" si="48"/>
        <v>623678.4538</v>
      </c>
      <c r="D40" s="13">
        <f t="shared" si="49"/>
        <v>565694.7427</v>
      </c>
      <c r="E40" s="10">
        <f t="shared" si="41"/>
        <v>197.5865795</v>
      </c>
      <c r="F40" s="13">
        <f t="shared" si="50"/>
        <v>623678.4538</v>
      </c>
      <c r="G40" s="13">
        <f t="shared" ref="G40:G43" si="58">G39</f>
        <v>593979.4798</v>
      </c>
      <c r="H40" s="10">
        <f t="shared" si="42"/>
        <v>207.4659085</v>
      </c>
      <c r="I40" s="13">
        <f t="shared" si="51"/>
        <v>623678.4538</v>
      </c>
      <c r="J40" s="13">
        <f>I40</f>
        <v>623678.4538</v>
      </c>
      <c r="K40" s="10">
        <f t="shared" si="43"/>
        <v>217.8392039</v>
      </c>
      <c r="L40" s="13">
        <f t="shared" si="52"/>
        <v>623678.4538</v>
      </c>
      <c r="M40" s="13">
        <f t="shared" si="53"/>
        <v>488668.388</v>
      </c>
      <c r="N40" s="10">
        <f t="shared" si="44"/>
        <v>170.6827164</v>
      </c>
      <c r="O40" s="13">
        <f t="shared" si="54"/>
        <v>623678.4538</v>
      </c>
      <c r="P40" s="13">
        <f t="shared" si="55"/>
        <v>513101.8074</v>
      </c>
      <c r="Q40" s="10">
        <f t="shared" si="45"/>
        <v>179.2168522</v>
      </c>
      <c r="R40" s="13">
        <f t="shared" si="56"/>
        <v>623678.4538</v>
      </c>
      <c r="S40" s="13">
        <f t="shared" si="57"/>
        <v>538756.8978</v>
      </c>
      <c r="T40" s="10">
        <f t="shared" si="46"/>
        <v>188.1776948</v>
      </c>
    </row>
    <row r="41">
      <c r="A41" s="2">
        <v>2039.0</v>
      </c>
      <c r="B41" s="13">
        <f t="shared" si="47"/>
        <v>1172.578645</v>
      </c>
      <c r="C41" s="13">
        <f t="shared" si="48"/>
        <v>654862.3765</v>
      </c>
      <c r="D41" s="13">
        <f t="shared" si="49"/>
        <v>565694.7427</v>
      </c>
      <c r="E41" s="10">
        <f t="shared" si="41"/>
        <v>190.0594717</v>
      </c>
      <c r="F41" s="13">
        <f t="shared" si="50"/>
        <v>654862.3765</v>
      </c>
      <c r="G41" s="13">
        <f t="shared" si="58"/>
        <v>593979.4798</v>
      </c>
      <c r="H41" s="10">
        <f t="shared" si="42"/>
        <v>199.5624453</v>
      </c>
      <c r="I41" s="13">
        <f t="shared" si="51"/>
        <v>654862.3765</v>
      </c>
      <c r="J41" s="13">
        <f t="shared" ref="J41:J43" si="59">J40</f>
        <v>623678.4538</v>
      </c>
      <c r="K41" s="10">
        <f t="shared" si="43"/>
        <v>209.5405676</v>
      </c>
      <c r="L41" s="13">
        <f t="shared" si="52"/>
        <v>654862.3765</v>
      </c>
      <c r="M41" s="13">
        <f>L41</f>
        <v>654862.3765</v>
      </c>
      <c r="N41" s="10">
        <f t="shared" si="44"/>
        <v>220.017596</v>
      </c>
      <c r="O41" s="13">
        <f t="shared" si="54"/>
        <v>654862.3765</v>
      </c>
      <c r="P41" s="13">
        <f t="shared" si="55"/>
        <v>513101.8074</v>
      </c>
      <c r="Q41" s="10">
        <f t="shared" si="45"/>
        <v>172.3895435</v>
      </c>
      <c r="R41" s="13">
        <f t="shared" si="56"/>
        <v>654862.3765</v>
      </c>
      <c r="S41" s="13">
        <f t="shared" si="57"/>
        <v>538756.8978</v>
      </c>
      <c r="T41" s="10">
        <f t="shared" si="46"/>
        <v>181.0090207</v>
      </c>
    </row>
    <row r="42">
      <c r="A42" s="2">
        <v>2040.0</v>
      </c>
      <c r="B42" s="13">
        <f t="shared" si="47"/>
        <v>1184.304431</v>
      </c>
      <c r="C42" s="13">
        <f t="shared" si="48"/>
        <v>687605.4953</v>
      </c>
      <c r="D42" s="13">
        <f t="shared" si="49"/>
        <v>565694.7427</v>
      </c>
      <c r="E42" s="10">
        <f t="shared" si="41"/>
        <v>182.8191109</v>
      </c>
      <c r="F42" s="13">
        <f t="shared" si="50"/>
        <v>687605.4953</v>
      </c>
      <c r="G42" s="13">
        <f t="shared" si="58"/>
        <v>593979.4798</v>
      </c>
      <c r="H42" s="10">
        <f t="shared" si="42"/>
        <v>191.9600665</v>
      </c>
      <c r="I42" s="13">
        <f t="shared" si="51"/>
        <v>687605.4953</v>
      </c>
      <c r="J42" s="13">
        <f t="shared" si="59"/>
        <v>623678.4538</v>
      </c>
      <c r="K42" s="10">
        <f t="shared" si="43"/>
        <v>201.5580698</v>
      </c>
      <c r="L42" s="13">
        <f t="shared" si="52"/>
        <v>687605.4953</v>
      </c>
      <c r="M42" s="13">
        <f t="shared" ref="M42:M43" si="60">M41</f>
        <v>654862.3765</v>
      </c>
      <c r="N42" s="10">
        <f t="shared" si="44"/>
        <v>211.6359733</v>
      </c>
      <c r="O42" s="13">
        <f t="shared" si="54"/>
        <v>687605.4953</v>
      </c>
      <c r="P42" s="13">
        <f>O42</f>
        <v>687605.4953</v>
      </c>
      <c r="Q42" s="10">
        <f t="shared" si="45"/>
        <v>222.2177719</v>
      </c>
      <c r="R42" s="13">
        <f t="shared" si="56"/>
        <v>687605.4953</v>
      </c>
      <c r="S42" s="13">
        <f t="shared" si="57"/>
        <v>538756.8978</v>
      </c>
      <c r="T42" s="10">
        <f t="shared" si="46"/>
        <v>174.113439</v>
      </c>
    </row>
    <row r="43">
      <c r="A43" s="2">
        <v>2041.0</v>
      </c>
      <c r="B43" s="13">
        <f t="shared" si="47"/>
        <v>1196.147476</v>
      </c>
      <c r="C43" s="13">
        <f t="shared" si="48"/>
        <v>721985.7701</v>
      </c>
      <c r="D43" s="13">
        <f t="shared" si="49"/>
        <v>565694.7427</v>
      </c>
      <c r="E43" s="10">
        <f t="shared" si="41"/>
        <v>175.8545734</v>
      </c>
      <c r="F43" s="13">
        <f t="shared" si="50"/>
        <v>721985.7701</v>
      </c>
      <c r="G43" s="13">
        <f t="shared" si="58"/>
        <v>593979.4798</v>
      </c>
      <c r="H43" s="10">
        <f t="shared" si="42"/>
        <v>184.647302</v>
      </c>
      <c r="I43" s="13">
        <f t="shared" si="51"/>
        <v>721985.7701</v>
      </c>
      <c r="J43" s="13">
        <f t="shared" si="59"/>
        <v>623678.4538</v>
      </c>
      <c r="K43" s="10">
        <f t="shared" si="43"/>
        <v>193.8796671</v>
      </c>
      <c r="L43" s="13">
        <f t="shared" si="52"/>
        <v>721985.7701</v>
      </c>
      <c r="M43" s="13">
        <f t="shared" si="60"/>
        <v>654862.3765</v>
      </c>
      <c r="N43" s="10">
        <f t="shared" si="44"/>
        <v>203.5736505</v>
      </c>
      <c r="O43" s="13">
        <f t="shared" si="54"/>
        <v>721985.7701</v>
      </c>
      <c r="P43" s="13">
        <f>P42</f>
        <v>687605.4953</v>
      </c>
      <c r="Q43" s="10">
        <f t="shared" si="45"/>
        <v>213.752333</v>
      </c>
      <c r="R43" s="13">
        <f t="shared" si="56"/>
        <v>721985.7701</v>
      </c>
      <c r="S43" s="13">
        <f>R43</f>
        <v>721985.7701</v>
      </c>
      <c r="T43" s="10">
        <f t="shared" si="46"/>
        <v>224.4399497</v>
      </c>
    </row>
    <row r="44">
      <c r="E44" s="14"/>
    </row>
    <row r="45">
      <c r="B45" s="2" t="s">
        <v>16</v>
      </c>
      <c r="E45" s="13">
        <f>SUM(E38:E43)</f>
        <v>1165.278437</v>
      </c>
      <c r="H45" s="13">
        <f>SUM(H38:H43)</f>
        <v>1166.637695</v>
      </c>
      <c r="K45" s="13">
        <f>SUM(K38:K43)</f>
        <v>1167.495869</v>
      </c>
      <c r="N45" s="13">
        <f>SUM(N38:N43)</f>
        <v>1167.822215</v>
      </c>
      <c r="Q45" s="13">
        <f>SUM(Q38:Q43)</f>
        <v>1167.584393</v>
      </c>
      <c r="T45" s="13">
        <f>SUM(T38:T43)</f>
        <v>1166.748391</v>
      </c>
      <c r="V45" s="15" t="s">
        <v>22</v>
      </c>
    </row>
    <row r="46">
      <c r="B46" s="2" t="s">
        <v>18</v>
      </c>
      <c r="E46" s="13">
        <f>SUM($B$38:$B$43)/6</f>
        <v>1166.927834</v>
      </c>
      <c r="H46" s="13">
        <f>SUM($B$38:$B$43)/6</f>
        <v>1166.927834</v>
      </c>
      <c r="K46" s="13">
        <f>SUM($B$38:$B$43)/6</f>
        <v>1166.927834</v>
      </c>
      <c r="N46" s="13">
        <f>SUM($B$38:$B$43)/6</f>
        <v>1166.927834</v>
      </c>
      <c r="Q46" s="13">
        <f>SUM($B$38:$B$43)/6</f>
        <v>1166.927834</v>
      </c>
      <c r="T46" s="13">
        <f>SUM($B$38:$B$43)/6</f>
        <v>1166.927834</v>
      </c>
      <c r="V46" s="15" t="s">
        <v>23</v>
      </c>
    </row>
    <row r="47">
      <c r="B47" s="2" t="s">
        <v>19</v>
      </c>
      <c r="E47" s="14">
        <f>(E45-E46)/E46</f>
        <v>-0.001413451834</v>
      </c>
      <c r="F47" s="14"/>
      <c r="G47" s="14"/>
      <c r="H47" s="14">
        <f>(H45-H46)/H46</f>
        <v>-0.0002486344386</v>
      </c>
      <c r="I47" s="14"/>
      <c r="J47" s="14"/>
      <c r="K47" s="14">
        <f>(K45-K46)/K46</f>
        <v>0.0004867787261</v>
      </c>
      <c r="L47" s="14"/>
      <c r="M47" s="14"/>
      <c r="N47" s="14">
        <f>(N45-N46)/N46</f>
        <v>0.0007664409978</v>
      </c>
      <c r="Q47" s="14">
        <f>(Q45-Q46)/Q46</f>
        <v>0.0005626396165</v>
      </c>
      <c r="T47" s="14">
        <f>(T45-T46)/T46</f>
        <v>-0.0001537730681</v>
      </c>
      <c r="V47" s="15" t="s">
        <v>24</v>
      </c>
    </row>
    <row r="48">
      <c r="V48" s="16" t="s">
        <v>25</v>
      </c>
    </row>
    <row r="50">
      <c r="A50" s="5" t="s">
        <v>26</v>
      </c>
    </row>
    <row r="51">
      <c r="A51" s="2" t="s">
        <v>27</v>
      </c>
    </row>
    <row r="52">
      <c r="A52" s="2" t="s">
        <v>28</v>
      </c>
    </row>
    <row r="53">
      <c r="A53" s="2" t="s">
        <v>29</v>
      </c>
    </row>
  </sheetData>
  <drawing r:id="rId1"/>
</worksheet>
</file>